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fanuli\Downloads\"/>
    </mc:Choice>
  </mc:AlternateContent>
  <bookViews>
    <workbookView xWindow="0" yWindow="0" windowWidth="23040" windowHeight="9090"/>
  </bookViews>
  <sheets>
    <sheet name="Piano triennal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D17" i="1"/>
  <c r="C17" i="1"/>
  <c r="D16" i="1"/>
  <c r="C16" i="1"/>
  <c r="C14" i="1"/>
  <c r="D14" i="1" s="1"/>
  <c r="C11" i="1"/>
  <c r="D5" i="1"/>
  <c r="C5" i="1"/>
  <c r="C4" i="1"/>
  <c r="D4" i="1" s="1"/>
  <c r="D11" i="1" s="1"/>
  <c r="C3" i="1"/>
  <c r="D3" i="1" s="1"/>
  <c r="C2" i="1"/>
  <c r="C12" i="1" s="1"/>
  <c r="C13" i="1" l="1"/>
  <c r="C15" i="1" s="1"/>
  <c r="C18" i="1" s="1"/>
  <c r="C20" i="1" s="1"/>
  <c r="C22" i="1" s="1"/>
  <c r="C24" i="1" s="1"/>
  <c r="D2" i="1"/>
  <c r="C8" i="1"/>
  <c r="D12" i="1" l="1"/>
  <c r="D13" i="1" s="1"/>
  <c r="D15" i="1" s="1"/>
  <c r="D18" i="1" s="1"/>
  <c r="D20" i="1" s="1"/>
  <c r="D22" i="1" s="1"/>
  <c r="D24" i="1" s="1"/>
  <c r="D8" i="1"/>
  <c r="C26" i="1"/>
  <c r="C25" i="1"/>
  <c r="D25" i="1" l="1"/>
  <c r="D26" i="1" s="1"/>
</calcChain>
</file>

<file path=xl/sharedStrings.xml><?xml version="1.0" encoding="utf-8"?>
<sst xmlns="http://schemas.openxmlformats.org/spreadsheetml/2006/main" count="25" uniqueCount="25">
  <si>
    <t>DETTAGLIO VALORE DELLA PRODUZIONE</t>
  </si>
  <si>
    <t>Programmazione Unitaria Regione Puglia</t>
  </si>
  <si>
    <t>Fondi Ingegneria Finanziaria</t>
  </si>
  <si>
    <t>Incubatore Casarano</t>
  </si>
  <si>
    <t>Incubatore Modugno</t>
  </si>
  <si>
    <t>Quota dei contributi APQ su lavori Taranto e Casarano</t>
  </si>
  <si>
    <t xml:space="preserve"> Altri ricavi e proventi</t>
  </si>
  <si>
    <t>TOTALE VALORE PRODUZIONE</t>
  </si>
  <si>
    <t>PIANO STRATEGICO TRIENNALE</t>
  </si>
  <si>
    <t>Ricavi delle vendite</t>
  </si>
  <si>
    <t>Produzione Interna</t>
  </si>
  <si>
    <t xml:space="preserve">VALORE DELLA PRODUZIONE </t>
  </si>
  <si>
    <t>Costi esterni</t>
  </si>
  <si>
    <t>VALORE AGGIUNTO</t>
  </si>
  <si>
    <t>Costi del personale</t>
  </si>
  <si>
    <t>Oneri diversi di gestione</t>
  </si>
  <si>
    <t>MARGINE OPERATIVO LORDO</t>
  </si>
  <si>
    <t>Ammortamenti e accantonamenti</t>
  </si>
  <si>
    <t>RISULTATO OPERATIVO</t>
  </si>
  <si>
    <t xml:space="preserve">Risultato dell'area finanziaria (al netto degli oneri finanziari) </t>
  </si>
  <si>
    <t>EBIT</t>
  </si>
  <si>
    <t>Oneri finanziari</t>
  </si>
  <si>
    <t>RISULTATO LORDO</t>
  </si>
  <si>
    <t>Imposte sul reddito</t>
  </si>
  <si>
    <t>RISULTATO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</si>
</sst>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€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1F497D"/>
      <name val="Calibri"/>
      <family val="2"/>
      <scheme val="minor"/>
    </font>
    <font>
      <sz val="8"/>
      <color rgb="FF1F497D"/>
      <name val="Calibri"/>
      <family val="2"/>
    </font>
    <font>
      <b/>
      <sz val="8"/>
      <color rgb="FF1F497D"/>
      <name val="Calibri"/>
      <family val="2"/>
      <scheme val="minor"/>
    </font>
    <font>
      <b/>
      <sz val="8"/>
      <color rgb="FF1F497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6D9F1"/>
        <bgColor rgb="FF000000"/>
      </patternFill>
    </fill>
  </fills>
  <borders count="5">
    <border>
      <left/>
      <right/>
      <top/>
      <bottom/>
      <diagonal/>
    </border>
    <border>
      <left style="medium">
        <color rgb="FF8DB3E2"/>
      </left>
      <right style="medium">
        <color rgb="FF8DB3E2"/>
      </right>
      <top/>
      <bottom/>
      <diagonal/>
    </border>
    <border>
      <left/>
      <right style="medium">
        <color rgb="FF8DB3E2"/>
      </right>
      <top/>
      <bottom/>
      <diagonal/>
    </border>
    <border>
      <left style="medium">
        <color rgb="FF8DB3E2"/>
      </left>
      <right style="medium">
        <color rgb="FF8DB3E2"/>
      </right>
      <top/>
      <bottom style="medium">
        <color rgb="FF8DB3E2"/>
      </bottom>
      <diagonal/>
    </border>
    <border>
      <left/>
      <right style="medium">
        <color rgb="FF8DB3E2"/>
      </right>
      <top/>
      <bottom style="medium">
        <color rgb="FF8DB3E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3" fontId="5" fillId="4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0.1\area%20amministrazione%20e%20finanza\AMMINISTRAZIONE%20E%20FINANZA\CISI%20Puglia%202003\Controllo%20di%20Gestione\Budget%20e%20Report%202024%20+%20Piano%20Triennale\Piano%20Strategico%202024-2026\Piano%20Triennale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ano triennale"/>
      <sheetName val="personale"/>
      <sheetName val="ammortamenti"/>
    </sheetNames>
    <sheetDataSet>
      <sheetData sheetId="0"/>
      <sheetData sheetId="1">
        <row r="13">
          <cell r="E13">
            <v>7100249.1074852236</v>
          </cell>
          <cell r="I13">
            <v>7299852.9360809429</v>
          </cell>
        </row>
      </sheetData>
      <sheetData sheetId="2">
        <row r="339">
          <cell r="H339">
            <v>123671.57</v>
          </cell>
          <cell r="I339">
            <v>107927.46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E12" sqref="E12"/>
    </sheetView>
  </sheetViews>
  <sheetFormatPr defaultRowHeight="14.5" x14ac:dyDescent="0.35"/>
  <cols>
    <col min="1" max="1" width="40.81640625" customWidth="1"/>
  </cols>
  <sheetData>
    <row r="1" spans="1:4" x14ac:dyDescent="0.35">
      <c r="A1" s="1" t="s">
        <v>0</v>
      </c>
      <c r="B1" s="2">
        <v>2024</v>
      </c>
      <c r="C1" s="2">
        <v>2025</v>
      </c>
      <c r="D1" s="2">
        <v>2026</v>
      </c>
    </row>
    <row r="2" spans="1:4" x14ac:dyDescent="0.35">
      <c r="A2" s="3" t="s">
        <v>1</v>
      </c>
      <c r="B2" s="4">
        <v>7616.4387290429786</v>
      </c>
      <c r="C2" s="4">
        <f>+B2*0.996</f>
        <v>7585.9729741268065</v>
      </c>
      <c r="D2" s="4">
        <f>+C2*1.02</f>
        <v>7737.6924336093425</v>
      </c>
    </row>
    <row r="3" spans="1:4" x14ac:dyDescent="0.35">
      <c r="A3" s="5" t="s">
        <v>2</v>
      </c>
      <c r="B3" s="6">
        <v>2841.8955419276099</v>
      </c>
      <c r="C3" s="6">
        <f>+B3*0.996</f>
        <v>2830.5279597598997</v>
      </c>
      <c r="D3" s="6">
        <f>+C3*1.02</f>
        <v>2887.1385189550979</v>
      </c>
    </row>
    <row r="4" spans="1:4" x14ac:dyDescent="0.35">
      <c r="A4" s="3" t="s">
        <v>3</v>
      </c>
      <c r="B4" s="4">
        <v>179.81615400000001</v>
      </c>
      <c r="C4" s="4">
        <f>+B4</f>
        <v>179.81615400000001</v>
      </c>
      <c r="D4" s="4">
        <f>+C4</f>
        <v>179.81615400000001</v>
      </c>
    </row>
    <row r="5" spans="1:4" x14ac:dyDescent="0.35">
      <c r="A5" s="5" t="s">
        <v>4</v>
      </c>
      <c r="B5" s="6">
        <v>12.356399999999999</v>
      </c>
      <c r="C5" s="6">
        <f>+B5</f>
        <v>12.356399999999999</v>
      </c>
      <c r="D5" s="6">
        <f>+C5</f>
        <v>12.356399999999999</v>
      </c>
    </row>
    <row r="6" spans="1:4" x14ac:dyDescent="0.35">
      <c r="A6" s="3" t="s">
        <v>5</v>
      </c>
      <c r="B6" s="4">
        <v>6.4574799999999994</v>
      </c>
      <c r="C6" s="4">
        <v>0</v>
      </c>
      <c r="D6" s="4">
        <v>0</v>
      </c>
    </row>
    <row r="7" spans="1:4" x14ac:dyDescent="0.35">
      <c r="A7" s="5" t="s">
        <v>6</v>
      </c>
      <c r="B7" s="6">
        <v>0</v>
      </c>
      <c r="C7" s="6">
        <v>0</v>
      </c>
      <c r="D7" s="6">
        <v>0</v>
      </c>
    </row>
    <row r="8" spans="1:4" ht="15" thickBot="1" x14ac:dyDescent="0.4">
      <c r="A8" s="7" t="s">
        <v>7</v>
      </c>
      <c r="B8" s="8">
        <v>10656.964304970588</v>
      </c>
      <c r="C8" s="8">
        <f>SUM(C2:C7)</f>
        <v>10608.673487886706</v>
      </c>
      <c r="D8" s="8">
        <f>SUM(D2:D7)</f>
        <v>10817.003506564441</v>
      </c>
    </row>
    <row r="10" spans="1:4" x14ac:dyDescent="0.35">
      <c r="A10" s="1" t="s">
        <v>8</v>
      </c>
      <c r="B10" s="2">
        <v>2024</v>
      </c>
      <c r="C10" s="2">
        <v>2025</v>
      </c>
      <c r="D10" s="2">
        <v>2026</v>
      </c>
    </row>
    <row r="11" spans="1:4" x14ac:dyDescent="0.35">
      <c r="A11" s="3" t="s">
        <v>9</v>
      </c>
      <c r="B11" s="9">
        <v>192.17255400000002</v>
      </c>
      <c r="C11" s="9">
        <f>+C4+C5</f>
        <v>192.17255400000002</v>
      </c>
      <c r="D11" s="9">
        <f>+D4+D5</f>
        <v>192.17255400000002</v>
      </c>
    </row>
    <row r="12" spans="1:4" x14ac:dyDescent="0.35">
      <c r="A12" s="5" t="s">
        <v>10</v>
      </c>
      <c r="B12" s="10">
        <v>10464.791750970588</v>
      </c>
      <c r="C12" s="10">
        <f>+C2+C3+C6</f>
        <v>10416.500933886706</v>
      </c>
      <c r="D12" s="10">
        <f>+D2+D3+D6</f>
        <v>10624.83095256444</v>
      </c>
    </row>
    <row r="13" spans="1:4" x14ac:dyDescent="0.35">
      <c r="A13" s="11" t="s">
        <v>11</v>
      </c>
      <c r="B13" s="12">
        <v>10656.964304970588</v>
      </c>
      <c r="C13" s="12">
        <f>+C11+C12</f>
        <v>10608.673487886706</v>
      </c>
      <c r="D13" s="12">
        <f>+D11+D12</f>
        <v>10817.003506564441</v>
      </c>
    </row>
    <row r="14" spans="1:4" x14ac:dyDescent="0.35">
      <c r="A14" s="5" t="s">
        <v>12</v>
      </c>
      <c r="B14" s="10">
        <v>3007.3064400000003</v>
      </c>
      <c r="C14" s="10">
        <f>+B14</f>
        <v>3007.3064400000003</v>
      </c>
      <c r="D14" s="10">
        <f>+C14</f>
        <v>3007.3064400000003</v>
      </c>
    </row>
    <row r="15" spans="1:4" x14ac:dyDescent="0.35">
      <c r="A15" s="11" t="s">
        <v>13</v>
      </c>
      <c r="B15" s="12">
        <v>7649.657864970588</v>
      </c>
      <c r="C15" s="12">
        <f>+C13-C14</f>
        <v>7601.3670478867061</v>
      </c>
      <c r="D15" s="12">
        <f>+D13-D14</f>
        <v>7809.6970665644403</v>
      </c>
    </row>
    <row r="16" spans="1:4" x14ac:dyDescent="0.35">
      <c r="A16" s="5" t="s">
        <v>14</v>
      </c>
      <c r="B16" s="10">
        <v>7151.9711443825827</v>
      </c>
      <c r="C16" s="10">
        <f>+[1]personale!E13/1000</f>
        <v>7100.2491074852232</v>
      </c>
      <c r="D16" s="10">
        <f>+[1]personale!I13/1000</f>
        <v>7299.8529360809425</v>
      </c>
    </row>
    <row r="17" spans="1:4" x14ac:dyDescent="0.35">
      <c r="A17" s="3" t="s">
        <v>15</v>
      </c>
      <c r="B17" s="9">
        <v>249.22215</v>
      </c>
      <c r="C17" s="9">
        <f>+B17*1.02</f>
        <v>254.206593</v>
      </c>
      <c r="D17" s="9">
        <f>+C17*1.02</f>
        <v>259.29072486000001</v>
      </c>
    </row>
    <row r="18" spans="1:4" x14ac:dyDescent="0.35">
      <c r="A18" s="13" t="s">
        <v>16</v>
      </c>
      <c r="B18" s="14">
        <v>248.4645705880053</v>
      </c>
      <c r="C18" s="14">
        <f>+C15-C16-C17</f>
        <v>246.91134740148289</v>
      </c>
      <c r="D18" s="14">
        <f>+D15-D16-D17</f>
        <v>250.55340562349778</v>
      </c>
    </row>
    <row r="19" spans="1:4" x14ac:dyDescent="0.35">
      <c r="A19" s="3" t="s">
        <v>17</v>
      </c>
      <c r="B19" s="9">
        <v>245.48862</v>
      </c>
      <c r="C19" s="9">
        <f>+[1]ammortamenti!H339/1000+36</f>
        <v>159.67157</v>
      </c>
      <c r="D19" s="9">
        <f>+[1]ammortamenti!I339/1000+32</f>
        <v>139.92746</v>
      </c>
    </row>
    <row r="20" spans="1:4" x14ac:dyDescent="0.35">
      <c r="A20" s="13" t="s">
        <v>18</v>
      </c>
      <c r="B20" s="15">
        <v>2.9759505880053041</v>
      </c>
      <c r="C20" s="15">
        <f>+C18-C19</f>
        <v>87.239777401482883</v>
      </c>
      <c r="D20" s="15">
        <f>+D18-D19</f>
        <v>110.62594562349778</v>
      </c>
    </row>
    <row r="21" spans="1:4" x14ac:dyDescent="0.35">
      <c r="A21" s="3" t="s">
        <v>19</v>
      </c>
      <c r="B21" s="16">
        <v>40</v>
      </c>
      <c r="C21" s="17">
        <v>40</v>
      </c>
      <c r="D21" s="16">
        <v>40</v>
      </c>
    </row>
    <row r="22" spans="1:4" x14ac:dyDescent="0.35">
      <c r="A22" s="13" t="s">
        <v>20</v>
      </c>
      <c r="B22" s="15">
        <v>42.975950588005304</v>
      </c>
      <c r="C22" s="15">
        <f>+C20+C21</f>
        <v>127.23977740148288</v>
      </c>
      <c r="D22" s="15">
        <f>+D20+D21</f>
        <v>150.62594562349778</v>
      </c>
    </row>
    <row r="23" spans="1:4" x14ac:dyDescent="0.35">
      <c r="A23" s="3" t="s">
        <v>21</v>
      </c>
      <c r="B23" s="16">
        <v>2</v>
      </c>
      <c r="C23" s="16">
        <v>0</v>
      </c>
      <c r="D23" s="16">
        <v>0</v>
      </c>
    </row>
    <row r="24" spans="1:4" x14ac:dyDescent="0.35">
      <c r="A24" s="13" t="s">
        <v>22</v>
      </c>
      <c r="B24" s="15">
        <v>40.975950588005304</v>
      </c>
      <c r="C24" s="15">
        <f>+C22-C23</f>
        <v>127.23977740148288</v>
      </c>
      <c r="D24" s="15">
        <f>+D22-D23</f>
        <v>150.62594562349778</v>
      </c>
    </row>
    <row r="25" spans="1:4" x14ac:dyDescent="0.35">
      <c r="A25" s="3" t="s">
        <v>23</v>
      </c>
      <c r="B25" s="17">
        <v>25.946045758972183</v>
      </c>
      <c r="C25" s="17">
        <f>+B25/B24*C24</f>
        <v>80.568456361490817</v>
      </c>
      <c r="D25" s="17">
        <f>+C25/C24*D24</f>
        <v>95.376620226102645</v>
      </c>
    </row>
    <row r="26" spans="1:4" ht="15" thickBot="1" x14ac:dyDescent="0.4">
      <c r="A26" s="18" t="s">
        <v>24</v>
      </c>
      <c r="B26" s="19">
        <v>15.029904829033121</v>
      </c>
      <c r="C26" s="19">
        <f>+C24-C25</f>
        <v>46.671321039992065</v>
      </c>
      <c r="D26" s="19">
        <f>+D24-D25</f>
        <v>55.24932539739514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triennale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Fanuli</dc:creator>
  <cp:lastModifiedBy>Gabriele Fanuli</cp:lastModifiedBy>
  <dcterms:created xsi:type="dcterms:W3CDTF">2024-05-15T09:18:34Z</dcterms:created>
  <dcterms:modified xsi:type="dcterms:W3CDTF">2024-05-15T09:19:04Z</dcterms:modified>
</cp:coreProperties>
</file>